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P:\office\physgrad\Graduate Studies\MSc&amp;PhD Exams\"/>
    </mc:Choice>
  </mc:AlternateContent>
  <xr:revisionPtr revIDLastSave="0" documentId="13_ncr:1_{442A88F3-6A97-49EB-9863-248A0CA173BF}" xr6:coauthVersionLast="47" xr6:coauthVersionMax="47" xr10:uidLastSave="{00000000-0000-0000-0000-000000000000}"/>
  <bookViews>
    <workbookView xWindow="28680" yWindow="-120" windowWidth="29040" windowHeight="16440" activeTab="1" xr2:uid="{6BF94D48-CD1C-4062-BE28-37632516D14A}"/>
  </bookViews>
  <sheets>
    <sheet name="MSc Defense Date Planner" sheetId="1" r:id="rId1"/>
    <sheet name="PhD Defense Date Planner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0" i="1" l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4" i="1"/>
  <c r="I3" i="1"/>
  <c r="I2" i="1"/>
  <c r="I13" i="2"/>
  <c r="I20" i="2"/>
  <c r="I2" i="2"/>
  <c r="I12" i="2"/>
  <c r="I10" i="2"/>
  <c r="I7" i="2"/>
  <c r="I19" i="2"/>
  <c r="I18" i="2"/>
  <c r="I17" i="2"/>
  <c r="I16" i="2"/>
  <c r="I15" i="2"/>
  <c r="I14" i="2"/>
  <c r="I11" i="2"/>
  <c r="I9" i="2"/>
  <c r="I8" i="2"/>
  <c r="I6" i="2"/>
  <c r="I5" i="2"/>
  <c r="I4" i="2"/>
  <c r="I3" i="2"/>
  <c r="D6" i="2" l="1"/>
  <c r="C6" i="2"/>
  <c r="D5" i="2"/>
  <c r="D4" i="2" s="1"/>
  <c r="D3" i="2" s="1"/>
  <c r="G6" i="2"/>
  <c r="F6" i="2"/>
  <c r="E6" i="2"/>
  <c r="F5" i="2"/>
  <c r="F4" i="2" s="1"/>
  <c r="F3" i="2" s="1"/>
  <c r="E5" i="2"/>
  <c r="E4" i="2" s="1"/>
  <c r="E3" i="2" s="1"/>
  <c r="C5" i="2"/>
  <c r="C4" i="2" s="1"/>
  <c r="C3" i="2" s="1"/>
  <c r="G5" i="2"/>
  <c r="G4" i="2" s="1"/>
  <c r="G3" i="2" s="1"/>
  <c r="C6" i="1"/>
  <c r="D5" i="1"/>
  <c r="D4" i="1" s="1"/>
  <c r="D3" i="1" s="1"/>
  <c r="F5" i="1"/>
  <c r="F4" i="1" s="1"/>
  <c r="F3" i="1" s="1"/>
  <c r="F6" i="1"/>
  <c r="C5" i="1"/>
  <c r="C4" i="1" s="1"/>
  <c r="C3" i="1" s="1"/>
  <c r="D6" i="1"/>
  <c r="G6" i="1"/>
  <c r="G5" i="1"/>
  <c r="G4" i="1" s="1"/>
  <c r="G3" i="1" s="1"/>
  <c r="E5" i="1"/>
  <c r="E4" i="1" s="1"/>
  <c r="E3" i="1" s="1"/>
  <c r="E6" i="1"/>
</calcChain>
</file>

<file path=xl/sharedStrings.xml><?xml version="1.0" encoding="utf-8"?>
<sst xmlns="http://schemas.openxmlformats.org/spreadsheetml/2006/main" count="30" uniqueCount="17">
  <si>
    <t>Finish writing thesis</t>
  </si>
  <si>
    <r>
      <rPr>
        <b/>
        <sz val="11"/>
        <color theme="1"/>
        <rFont val="Aptos Narrow"/>
        <family val="2"/>
        <scheme val="minor"/>
      </rPr>
      <t>Give thesis to Supervisor</t>
    </r>
    <r>
      <rPr>
        <sz val="11"/>
        <color theme="1"/>
        <rFont val="Aptos Narrow"/>
        <family val="2"/>
        <scheme val="minor"/>
      </rPr>
      <t xml:space="preserve"> - must allow two weeks to review</t>
    </r>
  </si>
  <si>
    <r>
      <rPr>
        <b/>
        <sz val="11"/>
        <color theme="1"/>
        <rFont val="Aptos Narrow"/>
        <family val="2"/>
        <scheme val="minor"/>
      </rPr>
      <t>Give thesis to Committee</t>
    </r>
    <r>
      <rPr>
        <sz val="11"/>
        <color theme="1"/>
        <rFont val="Aptos Narrow"/>
        <family val="2"/>
        <scheme val="minor"/>
      </rPr>
      <t xml:space="preserve"> - must allow two weeks to review</t>
    </r>
  </si>
  <si>
    <t>Holidays</t>
  </si>
  <si>
    <t>Instructions:</t>
  </si>
  <si>
    <t>Only edit the cells highlighted in yellow</t>
  </si>
  <si>
    <t>Input the date you would like to schedule your defense in cell C1 (feel free to use the cells next to it in the first row to compare dates)</t>
  </si>
  <si>
    <t>Make sure the year is updated (cell A1)</t>
  </si>
  <si>
    <t>Please confirm the dates are accurate with your graduate assistant (Cindy)</t>
  </si>
  <si>
    <r>
      <rPr>
        <b/>
        <sz val="11"/>
        <color theme="1"/>
        <rFont val="Aptos Narrow"/>
        <family val="2"/>
        <scheme val="minor"/>
      </rPr>
      <t>Submit Request for Oral Exam</t>
    </r>
    <r>
      <rPr>
        <sz val="11"/>
        <color theme="1"/>
        <rFont val="Aptos Narrow"/>
        <family val="2"/>
        <scheme val="minor"/>
      </rPr>
      <t xml:space="preserve">, pdf of </t>
    </r>
    <r>
      <rPr>
        <b/>
        <sz val="11"/>
        <color theme="1"/>
        <rFont val="Aptos Narrow"/>
        <family val="2"/>
        <scheme val="minor"/>
      </rPr>
      <t>Thesis</t>
    </r>
    <r>
      <rPr>
        <sz val="11"/>
        <color theme="1"/>
        <rFont val="Aptos Narrow"/>
        <family val="2"/>
        <scheme val="minor"/>
      </rPr>
      <t xml:space="preserve">, and </t>
    </r>
    <r>
      <rPr>
        <b/>
        <sz val="11"/>
        <color theme="1"/>
        <rFont val="Aptos Narrow"/>
        <family val="2"/>
        <scheme val="minor"/>
      </rPr>
      <t>Zoom link,</t>
    </r>
    <r>
      <rPr>
        <sz val="11"/>
        <color theme="1"/>
        <rFont val="Aptos Narrow"/>
        <family val="2"/>
        <scheme val="minor"/>
      </rPr>
      <t xml:space="preserve"> if required to Graduate Assistant (CINDY)</t>
    </r>
  </si>
  <si>
    <t>NOTE</t>
  </si>
  <si>
    <r>
      <t xml:space="preserve">Final </t>
    </r>
    <r>
      <rPr>
        <b/>
        <sz val="11"/>
        <color theme="1"/>
        <rFont val="Aptos Narrow"/>
        <family val="2"/>
        <scheme val="minor"/>
      </rPr>
      <t>Deadline to submit paperwork and thesis</t>
    </r>
    <r>
      <rPr>
        <sz val="11"/>
        <color theme="1"/>
        <rFont val="Aptos Narrow"/>
        <family val="2"/>
        <scheme val="minor"/>
      </rPr>
      <t xml:space="preserve"> to UVicSpace (by 3:00pm of this day)</t>
    </r>
  </si>
  <si>
    <t>Final Deadline to submit paperwork and thesis to UVicSpace (by 3:00pm of this day)</t>
  </si>
  <si>
    <t>Input the date you would like to schedule your defense in cell C1 (feel free to use the cells D1-G1 in the first row to compare additional defense dates)</t>
  </si>
  <si>
    <r>
      <rPr>
        <b/>
        <sz val="18"/>
        <color theme="1"/>
        <rFont val="Aptos Narrow"/>
        <family val="2"/>
        <scheme val="minor"/>
      </rPr>
      <t>MSc</t>
    </r>
    <r>
      <rPr>
        <b/>
        <sz val="11"/>
        <color theme="1"/>
        <rFont val="Aptos Narrow"/>
        <family val="2"/>
        <scheme val="minor"/>
      </rPr>
      <t xml:space="preserve"> Proposed Defense Date</t>
    </r>
  </si>
  <si>
    <r>
      <rPr>
        <b/>
        <sz val="18"/>
        <color theme="1"/>
        <rFont val="Aptos Narrow"/>
        <family val="2"/>
        <scheme val="minor"/>
      </rPr>
      <t>PhD</t>
    </r>
    <r>
      <rPr>
        <b/>
        <sz val="11"/>
        <color theme="1"/>
        <rFont val="Aptos Narrow"/>
        <family val="2"/>
        <scheme val="minor"/>
      </rPr>
      <t xml:space="preserve"> Proposed Defense Date</t>
    </r>
  </si>
  <si>
    <t>m/dy/year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</si>
</sst>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4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20"/>
      <color theme="1"/>
      <name val="Aptos Narrow"/>
      <family val="2"/>
      <scheme val="minor"/>
    </font>
    <font>
      <b/>
      <sz val="18"/>
      <color theme="1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164" fontId="0" fillId="0" borderId="0" xfId="0" applyNumberFormat="1" applyAlignment="1">
      <alignment horizontal="center" vertical="center" wrapText="1"/>
    </xf>
    <xf numFmtId="164" fontId="0" fillId="0" borderId="4" xfId="0" applyNumberFormat="1" applyBorder="1" applyAlignment="1">
      <alignment horizontal="right" vertical="center" wrapText="1"/>
    </xf>
    <xf numFmtId="164" fontId="0" fillId="0" borderId="4" xfId="0" applyNumberFormat="1" applyBorder="1" applyAlignment="1">
      <alignment horizontal="right" vertical="center"/>
    </xf>
    <xf numFmtId="0" fontId="1" fillId="2" borderId="7" xfId="0" applyFont="1" applyFill="1" applyBorder="1" applyAlignment="1">
      <alignment horizontal="center" vertical="center" wrapText="1"/>
    </xf>
    <xf numFmtId="164" fontId="1" fillId="2" borderId="16" xfId="0" applyNumberFormat="1" applyFont="1" applyFill="1" applyBorder="1" applyAlignment="1">
      <alignment horizontal="center" vertical="center" wrapText="1"/>
    </xf>
    <xf numFmtId="164" fontId="0" fillId="0" borderId="5" xfId="0" applyNumberFormat="1" applyBorder="1" applyAlignment="1">
      <alignment horizontal="right" vertical="center" wrapText="1"/>
    </xf>
    <xf numFmtId="0" fontId="0" fillId="4" borderId="1" xfId="0" applyFill="1" applyBorder="1" applyAlignment="1">
      <alignment wrapText="1"/>
    </xf>
    <xf numFmtId="0" fontId="1" fillId="3" borderId="6" xfId="0" applyFont="1" applyFill="1" applyBorder="1" applyAlignment="1">
      <alignment horizontal="center" vertical="center" wrapText="1"/>
    </xf>
    <xf numFmtId="14" fontId="1" fillId="3" borderId="7" xfId="0" applyNumberFormat="1" applyFont="1" applyFill="1" applyBorder="1" applyAlignment="1">
      <alignment horizontal="center" vertical="center" wrapText="1"/>
    </xf>
    <xf numFmtId="14" fontId="1" fillId="3" borderId="8" xfId="0" applyNumberFormat="1" applyFont="1" applyFill="1" applyBorder="1" applyAlignment="1">
      <alignment horizontal="center" vertical="center" wrapText="1"/>
    </xf>
    <xf numFmtId="0" fontId="0" fillId="4" borderId="1" xfId="0" applyFill="1" applyBorder="1" applyAlignment="1">
      <alignment vertical="center" wrapText="1"/>
    </xf>
    <xf numFmtId="14" fontId="0" fillId="0" borderId="1" xfId="0" applyNumberFormat="1" applyBorder="1" applyAlignment="1">
      <alignment horizontal="center" vertical="center" wrapText="1"/>
    </xf>
    <xf numFmtId="14" fontId="0" fillId="0" borderId="10" xfId="0" applyNumberFormat="1" applyBorder="1" applyAlignment="1">
      <alignment horizontal="center" vertical="center" wrapText="1"/>
    </xf>
    <xf numFmtId="14" fontId="0" fillId="0" borderId="13" xfId="0" applyNumberFormat="1" applyBorder="1" applyAlignment="1">
      <alignment horizontal="center" vertical="center" wrapText="1"/>
    </xf>
    <xf numFmtId="14" fontId="0" fillId="0" borderId="14" xfId="0" applyNumberFormat="1" applyBorder="1" applyAlignment="1">
      <alignment horizontal="center" vertical="center" wrapText="1"/>
    </xf>
    <xf numFmtId="0" fontId="0" fillId="5" borderId="18" xfId="0" applyFill="1" applyBorder="1" applyAlignment="1">
      <alignment wrapText="1"/>
    </xf>
    <xf numFmtId="0" fontId="1" fillId="5" borderId="17" xfId="0" applyFont="1" applyFill="1" applyBorder="1" applyAlignment="1">
      <alignment wrapText="1"/>
    </xf>
    <xf numFmtId="0" fontId="1" fillId="5" borderId="19" xfId="0" applyFont="1" applyFill="1" applyBorder="1" applyAlignment="1">
      <alignment wrapText="1"/>
    </xf>
    <xf numFmtId="0" fontId="0" fillId="5" borderId="6" xfId="0" applyFill="1" applyBorder="1"/>
    <xf numFmtId="0" fontId="0" fillId="5" borderId="12" xfId="0" applyFill="1" applyBorder="1" applyAlignment="1">
      <alignment horizontal="center" vertical="center"/>
    </xf>
    <xf numFmtId="0" fontId="0" fillId="5" borderId="20" xfId="0" applyFill="1" applyBorder="1" applyAlignment="1">
      <alignment horizontal="center"/>
    </xf>
    <xf numFmtId="0" fontId="0" fillId="5" borderId="10" xfId="0" applyFill="1" applyBorder="1" applyAlignment="1">
      <alignment wrapText="1"/>
    </xf>
    <xf numFmtId="0" fontId="0" fillId="5" borderId="20" xfId="0" applyFill="1" applyBorder="1" applyAlignment="1">
      <alignment horizontal="center" vertical="center"/>
    </xf>
    <xf numFmtId="0" fontId="0" fillId="5" borderId="11" xfId="0" applyFill="1" applyBorder="1" applyAlignment="1">
      <alignment horizontal="center" vertical="center"/>
    </xf>
    <xf numFmtId="0" fontId="0" fillId="4" borderId="13" xfId="0" applyFill="1" applyBorder="1" applyAlignment="1">
      <alignment horizontal="left" vertical="center" wrapText="1"/>
    </xf>
    <xf numFmtId="0" fontId="0" fillId="4" borderId="9" xfId="0" applyFill="1" applyBorder="1" applyAlignment="1">
      <alignment horizontal="center"/>
    </xf>
    <xf numFmtId="0" fontId="0" fillId="4" borderId="11" xfId="0" applyFill="1" applyBorder="1" applyAlignment="1">
      <alignment horizontal="center"/>
    </xf>
    <xf numFmtId="0" fontId="0" fillId="4" borderId="12" xfId="0" applyFill="1" applyBorder="1" applyAlignment="1">
      <alignment horizontal="center"/>
    </xf>
    <xf numFmtId="0" fontId="1" fillId="4" borderId="2" xfId="0" applyFont="1" applyFill="1" applyBorder="1" applyAlignment="1">
      <alignment horizontal="center" wrapText="1"/>
    </xf>
    <xf numFmtId="0" fontId="1" fillId="4" borderId="3" xfId="0" applyFont="1" applyFill="1" applyBorder="1" applyAlignment="1">
      <alignment horizontal="center" wrapText="1"/>
    </xf>
    <xf numFmtId="0" fontId="1" fillId="4" borderId="15" xfId="0" applyFont="1" applyFill="1" applyBorder="1" applyAlignment="1">
      <alignment horizontal="center" wrapText="1"/>
    </xf>
    <xf numFmtId="0" fontId="2" fillId="5" borderId="19" xfId="0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D9CF5F-6212-42A7-A975-39989AB70C19}">
  <sheetPr>
    <tabColor rgb="FFFFFF00"/>
  </sheetPr>
  <dimension ref="A1:I20"/>
  <sheetViews>
    <sheetView workbookViewId="0">
      <selection activeCell="D12" sqref="D12"/>
    </sheetView>
  </sheetViews>
  <sheetFormatPr defaultRowHeight="15" x14ac:dyDescent="0.25"/>
  <cols>
    <col min="1" max="1" width="7.7109375" customWidth="1"/>
    <col min="2" max="2" width="40.5703125" style="2" customWidth="1"/>
    <col min="3" max="7" width="12.28515625" style="2" customWidth="1"/>
    <col min="8" max="8" width="11.85546875" style="2" customWidth="1"/>
    <col min="9" max="9" width="32.85546875" style="3" customWidth="1"/>
  </cols>
  <sheetData>
    <row r="1" spans="1:9" s="1" customFormat="1" ht="30" customHeight="1" x14ac:dyDescent="0.25">
      <c r="A1" s="10">
        <v>2025</v>
      </c>
      <c r="B1" s="6" t="s">
        <v>14</v>
      </c>
      <c r="C1" s="11">
        <v>45868</v>
      </c>
      <c r="D1" s="11">
        <v>45859</v>
      </c>
      <c r="E1" s="11">
        <v>45860</v>
      </c>
      <c r="F1" s="11">
        <v>45861</v>
      </c>
      <c r="G1" s="12">
        <v>45862</v>
      </c>
      <c r="I1" s="7" t="s">
        <v>3</v>
      </c>
    </row>
    <row r="2" spans="1:9" x14ac:dyDescent="0.25">
      <c r="A2" s="28"/>
      <c r="B2" s="31" t="s">
        <v>0</v>
      </c>
      <c r="C2" s="32"/>
      <c r="D2" s="32"/>
      <c r="E2" s="32"/>
      <c r="F2" s="32"/>
      <c r="G2" s="33"/>
      <c r="H2" s="1"/>
      <c r="I2" s="4">
        <f>IF(WEEKDAY(DATE(A1,1,1), 2)&gt;5, WORKDAY(DATE(A1,1,1), 1), DATE(A1,1,1))</f>
        <v>45658</v>
      </c>
    </row>
    <row r="3" spans="1:9" ht="30" x14ac:dyDescent="0.25">
      <c r="A3" s="29"/>
      <c r="B3" s="9" t="s">
        <v>1</v>
      </c>
      <c r="C3" s="14">
        <f>C4-14</f>
        <v>45804</v>
      </c>
      <c r="D3" s="14">
        <f t="shared" ref="D3:G3" si="0">D4-14</f>
        <v>45793</v>
      </c>
      <c r="E3" s="14">
        <f t="shared" si="0"/>
        <v>45796</v>
      </c>
      <c r="F3" s="14">
        <f t="shared" si="0"/>
        <v>45797</v>
      </c>
      <c r="G3" s="15">
        <f t="shared" si="0"/>
        <v>45798</v>
      </c>
      <c r="H3" s="1"/>
      <c r="I3" s="4">
        <f>DATE(A1,2,1) + MOD(8 - WEEKDAY(DATE(A1,2,1), 2), 7) + 14</f>
        <v>45705</v>
      </c>
    </row>
    <row r="4" spans="1:9" ht="30" x14ac:dyDescent="0.25">
      <c r="A4" s="29"/>
      <c r="B4" s="9" t="s">
        <v>2</v>
      </c>
      <c r="C4" s="14">
        <f>C5-14</f>
        <v>45818</v>
      </c>
      <c r="D4" s="14">
        <f t="shared" ref="D4:G4" si="1">D5-14</f>
        <v>45807</v>
      </c>
      <c r="E4" s="14">
        <f t="shared" si="1"/>
        <v>45810</v>
      </c>
      <c r="F4" s="14">
        <f t="shared" si="1"/>
        <v>45811</v>
      </c>
      <c r="G4" s="15">
        <f t="shared" si="1"/>
        <v>45812</v>
      </c>
      <c r="H4" s="1"/>
      <c r="I4" s="4">
        <f>_xlfn.LET(
  _xlpm.y,A1,
  _xlpm.a,MOD(_xlpm.y,19),
  _xlpm.b,INT(_xlpm.y/100),
  _xlpm.c,MOD(_xlpm.y,100),
  _xlpm.d,INT(_xlpm.b/4),
  _xlpm.e,MOD(_xlpm.b,4),
  _xlpm.f,INT((_xlpm.b+8)/25),
  _xlpm.g,INT((_xlpm.b-_xlpm.f+1)/3),
  _xlpm.h,MOD(19*_xlpm.a + _xlpm.b - _xlpm.d - _xlpm.g + 15, 30),
  _xlpm.i,INT(_xlpm.c/4),
  _xlpm.k,MOD(_xlpm.c,4),
  _xlpm.l,MOD(32 + 2*_xlpm.e + 2*_xlpm.i - _xlpm.h - _xlpm.k, 7),
  _xlpm.m,INT((_xlpm.a + 11*_xlpm.h + 22*_xlpm.l)/451),
  _xlpm.month,INT((_xlpm.h + _xlpm.l - 7*_xlpm.m + 114)/31),
  _xlpm.day,MOD(_xlpm.h + _xlpm.l - 7*_xlpm.m + 114, 31) + 1,
  _xlpm.EasterSunday, DATE(_xlpm.y, _xlpm.month, _xlpm.day),
  _xlpm.EasterSunday - 2
)</f>
        <v>45765</v>
      </c>
    </row>
    <row r="5" spans="1:9" ht="45" x14ac:dyDescent="0.25">
      <c r="A5" s="29"/>
      <c r="B5" s="13" t="s">
        <v>9</v>
      </c>
      <c r="C5" s="14">
        <f>WORKDAY(C1,-25,$I$2:$I$20)</f>
        <v>45832</v>
      </c>
      <c r="D5" s="14">
        <f>WORKDAY(D1,-25,$I$2:$I$20)</f>
        <v>45821</v>
      </c>
      <c r="E5" s="14">
        <f>WORKDAY(E1,-25,$I$2:$I$20)</f>
        <v>45824</v>
      </c>
      <c r="F5" s="14">
        <f>WORKDAY(F1,-25,$I$2:$I$20)</f>
        <v>45825</v>
      </c>
      <c r="G5" s="15">
        <f>WORKDAY(G1,-25,$I$2:$I$20)</f>
        <v>45826</v>
      </c>
      <c r="H5" s="1"/>
      <c r="I5" s="4">
        <f>_xlfn.LET(
  _xlpm.y,A1,
  _xlpm.a,MOD(_xlpm.y,19),
  _xlpm.b,INT(_xlpm.y/100),
  _xlpm.c,MOD(_xlpm.y,100),
  _xlpm.d,INT(_xlpm.b/4),
  _xlpm.e,MOD(_xlpm.b,4),
  _xlpm.f,INT((_xlpm.b+8)/25),
  _xlpm.g,INT((_xlpm.b-_xlpm.f+1)/3),
  _xlpm.h,MOD(19*_xlpm.a + _xlpm.b - _xlpm.d - _xlpm.g + 15, 30),
  _xlpm.i,INT(_xlpm.c/4),
  _xlpm.k,MOD(_xlpm.c,4),
  _xlpm.l,MOD(32 + 2*_xlpm.e + 2*_xlpm.i - _xlpm.h - _xlpm.k, 7),
  _xlpm.m,INT((_xlpm.a + 11*_xlpm.h + 22*_xlpm.l)/451),
  _xlpm.month,INT((_xlpm.h + _xlpm.l - 7*_xlpm.m + 114)/31),
  _xlpm.day,MOD(_xlpm.h + _xlpm.l - 7*_xlpm.m + 114, 31) + 1,
  _xlpm.EasterSunday, DATE(_xlpm.y, _xlpm.month, _xlpm.day),
  _xlpm.EasterSunday + 1
)</f>
        <v>45768</v>
      </c>
    </row>
    <row r="6" spans="1:9" ht="30.75" thickBot="1" x14ac:dyDescent="0.3">
      <c r="A6" s="30"/>
      <c r="B6" s="27" t="s">
        <v>11</v>
      </c>
      <c r="C6" s="16">
        <f>IF(AND(C1&gt;=DATE(YEAR(C1),1,1), C1&lt;=DATE(YEAR(C1),4,30)),
    WORKDAY(DATE(YEAR(C1),5,1), -1, $I$2:$I$20),
 IF(AND(C1&gt;=DATE(YEAR(C1),5,1), C1&lt;=DATE(YEAR(C1),8,31)),
    WORKDAY(DATE(YEAR(C1),9,1), -1, $I$2:$I$20),
    WORKDAY(DATE(YEAR(C1)+1,1,1) -1,1, $I$2:$I$20)
 )
)</f>
        <v>45898</v>
      </c>
      <c r="D6" s="16">
        <f>IF(AND(D1&gt;=DATE(YEAR(D1),1,1), D1&lt;=DATE(YEAR(D1),4,30)),
    WORKDAY(DATE(YEAR(D1),5,1), -1, $I$2:$I$20),
 IF(AND(D1&gt;=DATE(YEAR(D1),5,1), D1&lt;=DATE(YEAR(D1),8,31)),
    WORKDAY(DATE(YEAR(D1),9,1), -1, $I$2:$I$20),
    WORKDAY(DATE(YEAR(D1)+1,1,1) -1,1, $I$2:$I$20)
 )
)</f>
        <v>45898</v>
      </c>
      <c r="E6" s="16">
        <f>IF(AND(E1&gt;=DATE(YEAR(E1),1,1), E1&lt;=DATE(YEAR(E1),4,30)),
    WORKDAY(DATE(YEAR(E1),5,1), -1, $I$2:$I$20),
 IF(AND(E1&gt;=DATE(YEAR(E1),5,1), E1&lt;=DATE(YEAR(E1),8,31)),
    WORKDAY(DATE(YEAR(E1),9,1), -1, $I$2:$I$20),
    WORKDAY(DATE(YEAR(E1)+1,1,1) -1,1, $I$2:$I$20)
 )
)</f>
        <v>45898</v>
      </c>
      <c r="F6" s="16">
        <f>IF(AND(F1&gt;=DATE(YEAR(F1),1,1), F1&lt;=DATE(YEAR(F1),4,30)),
    WORKDAY(DATE(YEAR(F1),5,1), -1, $I$2:$I$20),
 IF(AND(F1&gt;=DATE(YEAR(F1),5,1), F1&lt;=DATE(YEAR(F1),8,31)),
    WORKDAY(DATE(YEAR(F1),9,1), -1, $I$2:$I$20),
    WORKDAY(DATE(YEAR(F1)+1,1,1) -1,1, $I$2:$I$20)
 )
)</f>
        <v>45898</v>
      </c>
      <c r="G6" s="17">
        <f>IF(AND(G1&gt;=DATE(YEAR(G1),1,1), G1&lt;=DATE(YEAR(G1),4,30)),
    WORKDAY(DATE(YEAR(G1),5,1), -1, $I$2:$I$20),
 IF(AND(G1&gt;=DATE(YEAR(G1),5,1), G1&lt;=DATE(YEAR(G1),8,31)),
    WORKDAY(DATE(YEAR(G1),9,1), -1, $I$2:$I$20),
    WORKDAY(DATE(YEAR(G1)+1,1,1) -1,1, $I$2:$I$20)
 )
)</f>
        <v>45898</v>
      </c>
      <c r="H6" s="1"/>
      <c r="I6" s="4">
        <f>DATE(A1,5,24) - WEEKDAY(DATE(A1,5,24), 2) + 1</f>
        <v>45796</v>
      </c>
    </row>
    <row r="7" spans="1:9" x14ac:dyDescent="0.25">
      <c r="I7" s="5">
        <f>IF(WEEKDAY(DATE(A1,7,1),2)&gt;5, WORKDAY(DATE(A1,7,1),1), DATE(A1,7,1))</f>
        <v>45839</v>
      </c>
    </row>
    <row r="8" spans="1:9" ht="15.75" thickBot="1" x14ac:dyDescent="0.3">
      <c r="I8" s="4">
        <f>DATE(A1,8,1) + MOD(8 - WEEKDAY(DATE(A1,8,1), 2), 7)</f>
        <v>45873</v>
      </c>
    </row>
    <row r="9" spans="1:9" ht="26.25" x14ac:dyDescent="0.4">
      <c r="A9" s="21"/>
      <c r="B9" s="34" t="s">
        <v>4</v>
      </c>
      <c r="I9" s="4">
        <f>DATE(A1,9,1) + MOD(8 - WEEKDAY(DATE(A1,9,1), 2), 7)</f>
        <v>45901</v>
      </c>
    </row>
    <row r="10" spans="1:9" ht="14.25" customHeight="1" x14ac:dyDescent="0.25">
      <c r="A10" s="26" t="s">
        <v>10</v>
      </c>
      <c r="B10" s="19" t="s">
        <v>5</v>
      </c>
      <c r="I10" s="5">
        <f>IF(WEEKDAY(DATE(A1,9,30), 2)&gt;5, WORKDAY(DATE(A1,9,30), 1), DATE(A1,9,30))</f>
        <v>45930</v>
      </c>
    </row>
    <row r="11" spans="1:9" x14ac:dyDescent="0.25">
      <c r="A11" s="23">
        <v>1</v>
      </c>
      <c r="B11" s="24" t="s">
        <v>7</v>
      </c>
      <c r="I11" s="4">
        <f>DATE(A1,10,1) + 7 + MOD(8 - WEEKDAY(DATE(A1,10,1), 2), 7)</f>
        <v>45943</v>
      </c>
    </row>
    <row r="12" spans="1:9" ht="60" x14ac:dyDescent="0.25">
      <c r="A12" s="25">
        <v>2</v>
      </c>
      <c r="B12" s="24" t="s">
        <v>13</v>
      </c>
      <c r="I12" s="5">
        <f>IF(WEEKDAY(DATE(A1,11,11), 2)&gt;5, WORKDAY(DATE(A1,11,11), 1), DATE(A1,11,11))</f>
        <v>45972</v>
      </c>
    </row>
    <row r="13" spans="1:9" ht="30.75" thickBot="1" x14ac:dyDescent="0.3">
      <c r="A13" s="22">
        <v>3</v>
      </c>
      <c r="B13" s="18" t="s">
        <v>8</v>
      </c>
      <c r="I13" s="5">
        <f>IF(WEEKDAY(DATE(A1,12,25), 2)&gt;5, WORKDAY(DATE(A1,12,25), 1), DATE(A1,12,25))</f>
        <v>46016</v>
      </c>
    </row>
    <row r="14" spans="1:9" x14ac:dyDescent="0.25">
      <c r="B14" s="1"/>
      <c r="C14" s="1"/>
      <c r="D14" s="1"/>
      <c r="E14" s="1"/>
      <c r="F14" s="1"/>
      <c r="I14" s="5">
        <f>DATE(A1,12,26)</f>
        <v>46017</v>
      </c>
    </row>
    <row r="15" spans="1:9" x14ac:dyDescent="0.25">
      <c r="B15"/>
      <c r="C15"/>
      <c r="D15"/>
      <c r="E15"/>
      <c r="F15"/>
      <c r="I15" s="5">
        <f>DATE(A1,12,27)</f>
        <v>46018</v>
      </c>
    </row>
    <row r="16" spans="1:9" x14ac:dyDescent="0.25">
      <c r="B16"/>
      <c r="C16"/>
      <c r="D16"/>
      <c r="E16"/>
      <c r="F16"/>
      <c r="I16" s="5">
        <f>DATE(A1,12,28)</f>
        <v>46019</v>
      </c>
    </row>
    <row r="17" spans="2:9" x14ac:dyDescent="0.25">
      <c r="B17"/>
      <c r="C17"/>
      <c r="D17"/>
      <c r="E17"/>
      <c r="F17"/>
      <c r="I17" s="5">
        <f>DATE(A1,12,29)</f>
        <v>46020</v>
      </c>
    </row>
    <row r="18" spans="2:9" x14ac:dyDescent="0.25">
      <c r="B18"/>
      <c r="C18"/>
      <c r="D18"/>
      <c r="E18"/>
      <c r="F18"/>
      <c r="I18" s="5">
        <f>DATE(A1,12,30)</f>
        <v>46021</v>
      </c>
    </row>
    <row r="19" spans="2:9" x14ac:dyDescent="0.25">
      <c r="B19"/>
      <c r="C19"/>
      <c r="D19"/>
      <c r="E19"/>
      <c r="F19"/>
      <c r="I19" s="5">
        <f>DATE(A1,12,31)</f>
        <v>46022</v>
      </c>
    </row>
    <row r="20" spans="2:9" ht="15.75" thickBot="1" x14ac:dyDescent="0.3">
      <c r="I20" s="8">
        <f>IF(WEEKDAY(DATE(A1+1,1,1), 2)&gt;5, WORKDAY(DATE(A1+1,1,1), 1), DATE(A1+1,1,1))</f>
        <v>46023</v>
      </c>
    </row>
  </sheetData>
  <mergeCells count="2">
    <mergeCell ref="A2:A6"/>
    <mergeCell ref="B2:G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320863-A652-4971-AEEB-3E64F8D8C7BA}">
  <sheetPr>
    <tabColor rgb="FF00B0F0"/>
  </sheetPr>
  <dimension ref="A1:I20"/>
  <sheetViews>
    <sheetView tabSelected="1" workbookViewId="0">
      <selection activeCell="B2" sqref="B2:G2"/>
    </sheetView>
  </sheetViews>
  <sheetFormatPr defaultRowHeight="15" x14ac:dyDescent="0.25"/>
  <cols>
    <col min="1" max="1" width="7.5703125" customWidth="1"/>
    <col min="2" max="2" width="41.28515625" customWidth="1"/>
    <col min="3" max="7" width="12.28515625" customWidth="1"/>
    <col min="8" max="8" width="12.140625" customWidth="1"/>
    <col min="9" max="9" width="32.85546875" style="3" customWidth="1"/>
  </cols>
  <sheetData>
    <row r="1" spans="1:9" ht="30.75" customHeight="1" x14ac:dyDescent="0.25">
      <c r="A1" s="10">
        <v>2025</v>
      </c>
      <c r="B1" s="6" t="s">
        <v>15</v>
      </c>
      <c r="C1" s="11">
        <v>45881</v>
      </c>
      <c r="D1" s="11" t="s">
        <v>16</v>
      </c>
      <c r="E1" s="11" t="s">
        <v>16</v>
      </c>
      <c r="F1" s="11" t="s">
        <v>16</v>
      </c>
      <c r="G1" s="11" t="s">
        <v>16</v>
      </c>
      <c r="I1" s="7" t="s">
        <v>3</v>
      </c>
    </row>
    <row r="2" spans="1:9" ht="15" customHeight="1" x14ac:dyDescent="0.25">
      <c r="A2" s="28"/>
      <c r="B2" s="31" t="s">
        <v>0</v>
      </c>
      <c r="C2" s="32"/>
      <c r="D2" s="32"/>
      <c r="E2" s="32"/>
      <c r="F2" s="32"/>
      <c r="G2" s="33"/>
      <c r="I2" s="4">
        <f>IF(WEEKDAY(DATE(A1,1,1), 2)&gt;5, WORKDAY(DATE(A1,1,1), 1), DATE(A1,1,1))</f>
        <v>45658</v>
      </c>
    </row>
    <row r="3" spans="1:9" ht="30" x14ac:dyDescent="0.25">
      <c r="A3" s="29"/>
      <c r="B3" s="9" t="s">
        <v>1</v>
      </c>
      <c r="C3" s="14">
        <f>C4-14</f>
        <v>45800</v>
      </c>
      <c r="D3" s="14" t="e">
        <f t="shared" ref="D3:G4" si="0">D4-14</f>
        <v>#VALUE!</v>
      </c>
      <c r="E3" s="14" t="e">
        <f t="shared" si="0"/>
        <v>#VALUE!</v>
      </c>
      <c r="F3" s="14" t="e">
        <f t="shared" si="0"/>
        <v>#VALUE!</v>
      </c>
      <c r="G3" s="15" t="e">
        <f t="shared" si="0"/>
        <v>#VALUE!</v>
      </c>
      <c r="I3" s="4">
        <f>DATE(A1,2,1) + MOD(8 - WEEKDAY(DATE(A1,2,1), 2), 7) + 14</f>
        <v>45705</v>
      </c>
    </row>
    <row r="4" spans="1:9" ht="30" x14ac:dyDescent="0.25">
      <c r="A4" s="29"/>
      <c r="B4" s="9" t="s">
        <v>2</v>
      </c>
      <c r="C4" s="14">
        <f>C5-14</f>
        <v>45814</v>
      </c>
      <c r="D4" s="14" t="e">
        <f t="shared" si="0"/>
        <v>#VALUE!</v>
      </c>
      <c r="E4" s="14" t="e">
        <f t="shared" si="0"/>
        <v>#VALUE!</v>
      </c>
      <c r="F4" s="14" t="e">
        <f t="shared" si="0"/>
        <v>#VALUE!</v>
      </c>
      <c r="G4" s="15" t="e">
        <f t="shared" si="0"/>
        <v>#VALUE!</v>
      </c>
      <c r="I4" s="4">
        <f>_xlfn.LET(
  _xlpm.y,A1,
  _xlpm.a,MOD(_xlpm.y,19),
  _xlpm.b,INT(_xlpm.y/100),
  _xlpm.c,MOD(_xlpm.y,100),
  _xlpm.d,INT(_xlpm.b/4),
  _xlpm.e,MOD(_xlpm.b,4),
  _xlpm.f,INT((_xlpm.b+8)/25),
  _xlpm.g,INT((_xlpm.b-_xlpm.f+1)/3),
  _xlpm.h,MOD(19*_xlpm.a + _xlpm.b - _xlpm.d - _xlpm.g + 15, 30),
  _xlpm.i,INT(_xlpm.c/4),
  _xlpm.k,MOD(_xlpm.c,4),
  _xlpm.l,MOD(32 + 2*_xlpm.e + 2*_xlpm.i - _xlpm.h - _xlpm.k, 7),
  _xlpm.m,INT((_xlpm.a + 11*_xlpm.h + 22*_xlpm.l)/451),
  _xlpm.month,INT((_xlpm.h + _xlpm.l - 7*_xlpm.m + 114)/31),
  _xlpm.day,MOD(_xlpm.h + _xlpm.l - 7*_xlpm.m + 114, 31) + 1,
  _xlpm.EasterSunday, DATE(_xlpm.y, _xlpm.month, _xlpm.day),
  _xlpm.EasterSunday - 2
)</f>
        <v>45765</v>
      </c>
    </row>
    <row r="5" spans="1:9" ht="45" x14ac:dyDescent="0.25">
      <c r="A5" s="29"/>
      <c r="B5" s="13" t="s">
        <v>9</v>
      </c>
      <c r="C5" s="14">
        <f>WORKDAY(C1,-35,$I$2:$I$20)</f>
        <v>45828</v>
      </c>
      <c r="D5" s="14" t="e">
        <f>WORKDAY(D1,-35,$I$2:$I$20)</f>
        <v>#VALUE!</v>
      </c>
      <c r="E5" s="14" t="e">
        <f>WORKDAY(E1,-35,$I$2:$I$20)</f>
        <v>#VALUE!</v>
      </c>
      <c r="F5" s="14" t="e">
        <f>WORKDAY(F1,-35,$I$2:$I$20)</f>
        <v>#VALUE!</v>
      </c>
      <c r="G5" s="15" t="e">
        <f>WORKDAY(G1,-35,$I$2:$I$20)</f>
        <v>#VALUE!</v>
      </c>
      <c r="I5" s="4">
        <f>_xlfn.LET(
  _xlpm.y,A1,
  _xlpm.a,MOD(_xlpm.y,19),
  _xlpm.b,INT(_xlpm.y/100),
  _xlpm.c,MOD(_xlpm.y,100),
  _xlpm.d,INT(_xlpm.b/4),
  _xlpm.e,MOD(_xlpm.b,4),
  _xlpm.f,INT((_xlpm.b+8)/25),
  _xlpm.g,INT((_xlpm.b-_xlpm.f+1)/3),
  _xlpm.h,MOD(19*_xlpm.a + _xlpm.b - _xlpm.d - _xlpm.g + 15, 30),
  _xlpm.i,INT(_xlpm.c/4),
  _xlpm.k,MOD(_xlpm.c,4),
  _xlpm.l,MOD(32 + 2*_xlpm.e + 2*_xlpm.i - _xlpm.h - _xlpm.k, 7),
  _xlpm.m,INT((_xlpm.a + 11*_xlpm.h + 22*_xlpm.l)/451),
  _xlpm.month,INT((_xlpm.h + _xlpm.l - 7*_xlpm.m + 114)/31),
  _xlpm.day,MOD(_xlpm.h + _xlpm.l - 7*_xlpm.m + 114, 31) + 1,
  _xlpm.EasterSunday, DATE(_xlpm.y, _xlpm.month, _xlpm.day),
  _xlpm.EasterSunday + 1
)</f>
        <v>45768</v>
      </c>
    </row>
    <row r="6" spans="1:9" ht="30.75" thickBot="1" x14ac:dyDescent="0.3">
      <c r="A6" s="30"/>
      <c r="B6" s="27" t="s">
        <v>12</v>
      </c>
      <c r="C6" s="16">
        <f>IF(AND(C1&gt;=DATE(YEAR(C1),1,1), C1&lt;=DATE(YEAR(C1),4,30)),
    WORKDAY(DATE(YEAR(C1),5,1), -1, $I$2:$I$20),
 IF(AND(C1&gt;=DATE(YEAR(C1),5,1), C1&lt;=DATE(YEAR(C1),8,31)),
    WORKDAY(DATE(YEAR(C1),9,1), -1, $I$2:$I$20),
    WORKDAY(DATE(YEAR(C1)+1,1,1) -1,1, $I$2:$I$20)
 )
)</f>
        <v>45898</v>
      </c>
      <c r="D6" s="16" t="e">
        <f>IF(AND(D1&gt;=DATE(YEAR(D1),1,1), D1&lt;=DATE(YEAR(D1),4,30)),
    WORKDAY(DATE(YEAR(D1),5,1), -1, $I$2:$I$20),
 IF(AND(D1&gt;=DATE(YEAR(D1),5,1), D1&lt;=DATE(YEAR(D1),8,31)),
    WORKDAY(DATE(YEAR(D1),9,1), -1, $I$2:$I$20),
    WORKDAY(DATE(YEAR(D1)+1,1,1) -1,1, $I$2:$I$20)
 )
)</f>
        <v>#VALUE!</v>
      </c>
      <c r="E6" s="16" t="e">
        <f>IF(AND(E1&gt;=DATE(YEAR(E1),1,1), E1&lt;=DATE(YEAR(E1),4,30)),
    WORKDAY(DATE(YEAR(E1),5,1), -1, $I$2:$I$20),
 IF(AND(E1&gt;=DATE(YEAR(E1),5,1), E1&lt;=DATE(YEAR(E1),8,31)),
    WORKDAY(DATE(YEAR(E1),9,1), -1, $I$2:$I$20),
    WORKDAY(DATE(YEAR(E1)+1,1,1) -1,1, $I$2:$I$20)
 )
)</f>
        <v>#VALUE!</v>
      </c>
      <c r="F6" s="16" t="e">
        <f>IF(AND(F1&gt;=DATE(YEAR(F1),1,1), F1&lt;=DATE(YEAR(F1),4,30)),
    WORKDAY(DATE(YEAR(F1),5,1), -1, $I$2:$I$20),
 IF(AND(F1&gt;=DATE(YEAR(F1),5,1), F1&lt;=DATE(YEAR(F1),8,31)),
    WORKDAY(DATE(YEAR(F1),9,1), -1, $I$2:$I$20),
    WORKDAY(DATE(YEAR(F1)+1,1,1) -1,1, $I$2:$I$20)
 )
)</f>
        <v>#VALUE!</v>
      </c>
      <c r="G6" s="17" t="e">
        <f>IF(AND(G1&gt;=DATE(YEAR(G1),1,1), G1&lt;=DATE(YEAR(G1),4,30)),
    WORKDAY(DATE(YEAR(G1),5,1), -1, $I$2:$I$20),
 IF(AND(G1&gt;=DATE(YEAR(G1),5,1), G1&lt;=DATE(YEAR(G1),8,31)),
    WORKDAY(DATE(YEAR(G1),9,1), -1, $I$2:$I$20),
    WORKDAY(DATE(YEAR(G1)+1,1,1) -1,1, $I$2:$I$20)
 )
)</f>
        <v>#VALUE!</v>
      </c>
      <c r="I6" s="4">
        <f>DATE(A1,5,24) - WEEKDAY(DATE(A1,5,24), 2) + 1</f>
        <v>45796</v>
      </c>
    </row>
    <row r="7" spans="1:9" x14ac:dyDescent="0.25">
      <c r="I7" s="5">
        <f>IF(WEEKDAY(DATE(A1,7,1),2)&gt;5, WORKDAY(DATE(A1,7,1),1), DATE(A1,7,1))</f>
        <v>45839</v>
      </c>
    </row>
    <row r="8" spans="1:9" ht="15.75" thickBot="1" x14ac:dyDescent="0.3">
      <c r="I8" s="4">
        <f>DATE(A1,8,1) + MOD(8 - WEEKDAY(DATE(A1,8,1), 2), 7)</f>
        <v>45873</v>
      </c>
    </row>
    <row r="9" spans="1:9" x14ac:dyDescent="0.25">
      <c r="A9" s="21"/>
      <c r="B9" s="20" t="s">
        <v>4</v>
      </c>
      <c r="I9" s="4">
        <f>DATE(A1,9,1) + MOD(8 - WEEKDAY(DATE(A1,9,1), 2), 7)</f>
        <v>45901</v>
      </c>
    </row>
    <row r="10" spans="1:9" x14ac:dyDescent="0.25">
      <c r="A10" s="26" t="s">
        <v>10</v>
      </c>
      <c r="B10" s="19" t="s">
        <v>5</v>
      </c>
      <c r="I10" s="5">
        <f>IF(WEEKDAY(DATE(A1,9,30), 2)&gt;5, WORKDAY(DATE(A1,9,30), 1), DATE(A1,9,30))</f>
        <v>45930</v>
      </c>
    </row>
    <row r="11" spans="1:9" x14ac:dyDescent="0.25">
      <c r="A11" s="23">
        <v>1</v>
      </c>
      <c r="B11" s="24" t="s">
        <v>7</v>
      </c>
      <c r="I11" s="4">
        <f>DATE(A1,10,1) + 7 + MOD(8 - WEEKDAY(DATE(A1,10,1), 2), 7)</f>
        <v>45943</v>
      </c>
    </row>
    <row r="12" spans="1:9" ht="60" x14ac:dyDescent="0.25">
      <c r="A12" s="25">
        <v>2</v>
      </c>
      <c r="B12" s="24" t="s">
        <v>6</v>
      </c>
      <c r="I12" s="5">
        <f>IF(WEEKDAY(DATE(A1,11,11), 2)&gt;5, WORKDAY(DATE(A1,11,11), 1), DATE(A1,11,11))</f>
        <v>45972</v>
      </c>
    </row>
    <row r="13" spans="1:9" ht="30.75" thickBot="1" x14ac:dyDescent="0.3">
      <c r="A13" s="22">
        <v>3</v>
      </c>
      <c r="B13" s="18" t="s">
        <v>8</v>
      </c>
      <c r="I13" s="5">
        <f>IF(WEEKDAY(DATE(A1,12,25), 2)&gt;5, WORKDAY(DATE(A1,12,25), 1), DATE(A1,12,25))</f>
        <v>46016</v>
      </c>
    </row>
    <row r="14" spans="1:9" x14ac:dyDescent="0.25">
      <c r="I14" s="5">
        <f>DATE(A1,12,26)</f>
        <v>46017</v>
      </c>
    </row>
    <row r="15" spans="1:9" x14ac:dyDescent="0.25">
      <c r="I15" s="5">
        <f>DATE(A1,12,27)</f>
        <v>46018</v>
      </c>
    </row>
    <row r="16" spans="1:9" x14ac:dyDescent="0.25">
      <c r="I16" s="5">
        <f>DATE(A1,12,28)</f>
        <v>46019</v>
      </c>
    </row>
    <row r="17" spans="9:9" x14ac:dyDescent="0.25">
      <c r="I17" s="5">
        <f>DATE(A1,12,29)</f>
        <v>46020</v>
      </c>
    </row>
    <row r="18" spans="9:9" x14ac:dyDescent="0.25">
      <c r="I18" s="5">
        <f>DATE(A1,12,30)</f>
        <v>46021</v>
      </c>
    </row>
    <row r="19" spans="9:9" x14ac:dyDescent="0.25">
      <c r="I19" s="5">
        <f>DATE(A1,12,31)</f>
        <v>46022</v>
      </c>
    </row>
    <row r="20" spans="9:9" ht="15.75" thickBot="1" x14ac:dyDescent="0.3">
      <c r="I20" s="8">
        <f>IF(WEEKDAY(DATE(A1+1,1,1), 2)&gt;5, WORKDAY(DATE(A1+1,1,1), 1), DATE(A1+1,1,1))</f>
        <v>46023</v>
      </c>
    </row>
  </sheetData>
  <mergeCells count="2">
    <mergeCell ref="A2:A6"/>
    <mergeCell ref="B2:G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MSc Defense Date Planner</vt:lpstr>
      <vt:lpstr>PhD Defense Date Planner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Cindy Kutyn</dc:creator>
  <cp:lastModifiedBy>Cindy Kutyn</cp:lastModifiedBy>
  <dcterms:created xsi:type="dcterms:W3CDTF">2025-06-02T16:22:21Z</dcterms:created>
  <dcterms:modified xsi:type="dcterms:W3CDTF">2025-06-06T18:17:25Z</dcterms:modified>
</cp:coreProperties>
</file>